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5" yWindow="616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<sst xmlns="http://schemas.openxmlformats.org/spreadsheetml/2006/main" count="1067" uniqueCount="875">
  <si>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</si>
  <si>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</si>
  <si>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</si>
  <si>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</si>
  <si>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</si>
  <si>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</si>
  <si>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</si>
  <si>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</si>
  <si>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</si>
  <si>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</si>
  <si>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</si>
  <si>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</si>
  <si>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</si>
  <si>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</si>
  <si>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</si>
  <si>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</si>
  <si>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</si>
  <si>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</si>
  <si>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</si>
  <si>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</si>
  <si>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</si>
  <si>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</si>
  <si>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</si>
  <si>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</si>
  <si>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</si>
  <si>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</si>
  <si>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</si>
  <si>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</si>
  <si>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</si>
  <si>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</si>
  <si>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</si>
  <si>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</si>
  <si>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</si>
  <si>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</si>
  <si>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</si>
  <si>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</si>
  <si>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</si>
  <si>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</si>
  <si>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</si>
  <si>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</si>
  <si>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</si>
  <si>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</si>
  <si>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</si>
  <si>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</si>
  <si>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</si>
  <si>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</si>
  <si>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</si>
  <si>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</si>
  <si>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</si>
  <si>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</si>
  <si>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</si>
  <si>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</si>
  <si>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</si>
  <si>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</si>
  <si>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</si>
  <si>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</si>
  <si>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</si>
  <si>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</si>
  <si>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</si>
  <si>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</si>
  <si>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</si>
  <si>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</si>
  <si>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</si>
  <si>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</si>
  <si>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</si>
  <si>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</si>
  <si>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</si>
  <si>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</si>
  <si>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</si>
  <si>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</si>
  <si>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</si>
  <si>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</si>
  <si>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</si>
  <si>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</si>
  <si>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</si>
  <si>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</si>
  <si>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</si>
  <si>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</si>
  <si>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</si>
  <si>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</si>
  <si>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</si>
  <si>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</si>
  <si>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</si>
  <si>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</si>
  <si>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</si>
  <si>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</si>
  <si>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</si>
  <si>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</si>
  <si>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</si>
  <si>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</si>
  <si>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</si>
  <si>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</si>
  <si>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</si>
  <si>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</si>
  <si>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</si>
  <si>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</si>
  <si>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</si>
  <si>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</si>
  <si>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</si>
  <si>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</si>
  <si>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</si>
  <si>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</si>
  <si>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</si>
  <si>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</si>
  <si>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</si>
  <si>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</si>
  <si>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</si>
  <si>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</si>
  <si>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</si>
  <si>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</si>
  <si>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</si>
  <si>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</si>
  <si>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</si>
  <si>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</si>
  <si>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</si>
  <si>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</si>
  <si>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</si>
  <si>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</si>
  <si>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</si>
  <si>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</si>
  <si>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</si>
  <si>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</si>
  <si>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</si>
  <si>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</si>
  <si>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</si>
  <si>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</si>
  <si>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</si>
  <si>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</si>
  <si>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</si>
  <si>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</si>
  <si>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</si>
  <si>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</si>
  <si>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</si>
  <si>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</si>
  <si>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</si>
  <si>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</si>
  <si>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</si>
  <si>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</si>
  <si>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</si>
  <si>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</si>
  <si>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</si>
  <si>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</si>
  <si>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</si>
  <si>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</si>
  <si>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</si>
  <si>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</si>
  <si>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</si>
  <si>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</si>
  <si>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</si>
  <si>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</si>
  <si>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</si>
  <si>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</si>
  <si>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</si>
  <si>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</si>
  <si>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</si>
  <si>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</si>
  <si>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</si>
  <si>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</si>
  <si>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</si>
  <si>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</si>
  <si>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</si>
  <si>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</si>
  <si>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</si>
  <si>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</si>
  <si>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</si>
  <si>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</si>
  <si>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</si>
  <si>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</si>
  <si>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</si>
  <si>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</si>
  <si>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</si>
  <si>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</si>
  <si>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</si>
  <si>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</si>
  <si>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</si>
  <si>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</si>
  <si>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</si>
  <si>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</si>
  <si>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</si>
  <si>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</si>
  <si>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</si>
  <si>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</si>
  <si>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</si>
  <si>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</si>
  <si>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</si>
  <si>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</si>
  <si>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</si>
  <si>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</si>
  <si>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</si>
  <si>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</si>
  <si>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</si>
  <si>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</si>
  <si>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</si>
  <si>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</si>
  <si>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</si>
  <si>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</si>
  <si>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</si>
  <si>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</si>
  <si>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</si>
  <si>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</si>
  <si>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</si>
  <si>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</si>
  <si>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</si>
  <si>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</si>
  <si>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</si>
  <si>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</si>
  <si>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</si>
  <si>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</si>
  <si>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</si>
  <si>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</si>
  <si>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</si>
  <si>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</si>
  <si>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</si>
  <si>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</si>
  <si>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</si>
  <si>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</si>
  <si>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</si>
  <si>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</si>
  <si>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</si>
  <si>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</si>
  <si>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</si>
  <si>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</si>
  <si>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</si>
  <si>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</si>
  <si>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</si>
  <si>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</si>
  <si>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</si>
  <si>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</si>
  <si>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</si>
  <si>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</si>
  <si>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</si>
  <si>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</si>
  <si>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</si>
  <si>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</si>
  <si>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</si>
  <si>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</si>
  <si>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</si>
  <si>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</si>
  <si>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</si>
  <si>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</si>
  <si>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</si>
  <si>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</si>
  <si>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</si>
  <si>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</si>
  <si>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</si>
  <si>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</si>
  <si>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</si>
  <si>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</si>
  <si>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</si>
  <si>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</si>
  <si>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</si>
  <si>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</si>
  <si>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</si>
  <si>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</si>
  <si>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</si>
  <si>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</si>
  <si>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</si>
  <si>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</si>
  <si>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</si>
  <si>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</si>
  <si>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</si>
  <si>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</si>
  <si>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</si>
  <si>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</si>
  <si>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</si>
  <si>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</si>
  <si>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</si>
  <si>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</si>
  <si>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</si>
  <si>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</si>
  <si>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</si>
  <si>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</si>
  <si>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</si>
  <si>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</si>
  <si>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</si>
  <si>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</si>
  <si>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</si>
  <si>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</si>
  <si>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</si>
  <si>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</si>
  <si>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</si>
  <si>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</si>
  <si>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</si>
  <si>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</si>
  <si>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</si>
  <si>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</si>
  <si>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</si>
  <si>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</si>
  <si>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</si>
  <si>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</si>
  <si>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</si>
  <si>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</si>
  <si>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</si>
  <si>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</si>
  <si>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</si>
  <si>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</si>
  <si>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</si>
  <si>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</si>
  <si>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</si>
  <si>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</si>
  <si>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</si>
  <si>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</si>
  <si>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</si>
  <si>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</si>
  <si>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</si>
  <si>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</si>
  <si>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</si>
  <si>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</si>
  <si>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</si>
  <si>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</si>
  <si>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</si>
  <si>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</si>
  <si>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</si>
  <si>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</si>
  <si>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</si>
  <si>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</si>
  <si>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</si>
  <si>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</si>
  <si>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</si>
  <si>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</si>
  <si>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</si>
  <si>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</si>
  <si>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</si>
  <si>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</si>
  <si>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</si>
  <si>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</si>
  <si>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</si>
  <si>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</si>
  <si>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</si>
  <si>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</si>
  <si>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</si>
  <si>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</si>
  <si>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</si>
  <si>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</si>
  <si>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</si>
  <si>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</si>
  <si>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</si>
  <si>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</si>
  <si>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</si>
  <si>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</si>
  <si>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</si>
  <si>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</si>
  <si>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</si>
  <si>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</si>
  <si>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</si>
  <si>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</si>
  <si>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</si>
  <si>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</si>
  <si>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</si>
  <si>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</si>
  <si>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</si>
  <si>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</si>
  <si>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</si>
  <si>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</si>
  <si>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</si>
  <si>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</si>
  <si>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</si>
  <si>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</si>
  <si>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</si>
  <si>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</si>
  <si>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</si>
  <si>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</si>
  <si>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</si>
  <si>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</si>
  <si>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</si>
  <si>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</si>
  <si>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</si>
  <si>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</si>
  <si>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</si>
  <si>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</si>
  <si>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</si>
  <si>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</si>
  <si>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</si>
  <si>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</si>
  <si>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</si>
  <si>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</si>
  <si>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</si>
  <si>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</si>
  <si>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</si>
  <si>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</si>
  <si>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</si>
  <si>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</si>
  <si>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</si>
  <si>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</si>
  <si>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</si>
  <si>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</si>
  <si>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</si>
  <si>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</si>
  <si>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</si>
  <si>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</si>
  <si>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</si>
  <si>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</si>
  <si>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</si>
  <si>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</si>
  <si>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</si>
  <si>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</si>
  <si>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</si>
  <si>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</si>
  <si>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</si>
  <si>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</si>
  <si>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</si>
  <si>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</si>
  <si>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</si>
  <si>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</si>
  <si>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</si>
  <si>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</si>
  <si>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</si>
  <si>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</si>
  <si>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</si>
  <si>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</si>
  <si>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</si>
  <si>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</si>
  <si>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</si>
  <si>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</si>
  <si>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</si>
  <si>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</si>
  <si>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</si>
  <si>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</si>
  <si>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</si>
  <si>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</si>
  <si>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</si>
  <si>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</si>
  <si>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</si>
  <si>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</si>
  <si>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</si>
  <si>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</si>
  <si>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</si>
  <si>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</si>
  <si>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</si>
  <si>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</si>
  <si>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</si>
  <si>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</si>
  <si>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</si>
  <si>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</si>
  <si>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</si>
  <si>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</si>
  <si>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</si>
  <si>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</si>
  <si>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</si>
  <si>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</si>
  <si>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</si>
  <si>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</si>
  <si>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</si>
  <si>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</si>
  <si>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</si>
  <si>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</si>
  <si>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</si>
  <si>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</si>
  <si>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</si>
  <si>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</si>
  <si>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</si>
  <si>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</si>
  <si>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</si>
  <si>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</si>
  <si>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</si>
  <si>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</si>
  <si>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</si>
  <si>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</si>
  <si>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</si>
  <si>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</si>
  <si>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</si>
  <si>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</si>
  <si>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</si>
  <si>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</si>
  <si>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</si>
  <si>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</si>
  <si>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</si>
  <si>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</si>
  <si>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</si>
  <si>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</si>
  <si>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</si>
  <si>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</si>
  <si>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</si>
  <si>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</si>
  <si>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</si>
  <si>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</si>
  <si>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</si>
  <si>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</si>
  <si>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</si>
  <si>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</si>
  <si>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</si>
  <si>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</si>
  <si>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</si>
  <si>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</si>
  <si>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</si>
  <si>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</si>
  <si>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</si>
  <si>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</si>
  <si>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</si>
  <si>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</si>
  <si>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</si>
  <si>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</si>
  <si>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</si>
  <si>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</si>
  <si>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</si>
  <si>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</si>
  <si>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</si>
  <si>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</si>
  <si>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</si>
  <si>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</si>
  <si>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</si>
  <si>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</si>
  <si>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</si>
  <si>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</si>
  <si>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</si>
  <si>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</si>
  <si>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</si>
  <si>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</si>
  <si>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</si>
  <si>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</si>
  <si>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</si>
  <si>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</si>
  <si>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</si>
  <si>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</si>
  <si>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</si>
  <si>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</si>
  <si>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</si>
  <si>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</si>
  <si>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</si>
  <si>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</si>
  <si>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</si>
  <si>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</si>
  <si>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</si>
  <si>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</si>
  <si>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</si>
  <si>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</si>
  <si>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</si>
  <si>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</si>
  <si>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</si>
  <si>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</si>
  <si>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</si>
  <si>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</si>
  <si>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</si>
  <si>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</si>
  <si>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</si>
  <si>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</si>
  <si>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</si>
  <si>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</si>
  <si>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</si>
  <si>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</si>
  <si>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</si>
  <si>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</si>
  <si>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</si>
  <si>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</si>
  <si>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</si>
  <si>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</si>
  <si>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</si>
  <si>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</si>
  <si>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</si>
  <si>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</si>
  <si>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</si>
  <si>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</si>
  <si>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</si>
  <si>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</si>
  <si>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</si>
  <si>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</si>
  <si>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</si>
  <si>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</si>
  <si>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</si>
  <si>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</si>
  <si>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</si>
  <si>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</si>
  <si>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</si>
  <si>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</si>
  <si>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</si>
  <si>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</si>
  <si>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</si>
  <si>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</si>
  <si>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</si>
  <si>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</si>
  <si>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</si>
  <si>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</si>
  <si>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</si>
  <si>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</si>
  <si>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</si>
  <si>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</si>
  <si>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</si>
  <si>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</si>
  <si>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</si>
  <si>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</si>
  <si>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</si>
  <si>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</si>
  <si>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</si>
  <si>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</si>
  <si>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</si>
  <si>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</si>
  <si>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</si>
  <si>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</si>
  <si>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</si>
  <si>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</si>
  <si>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</si>
  <si>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</si>
  <si>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</si>
  <si>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</si>
  <si>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</si>
  <si>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</si>
  <si>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</si>
  <si>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</si>
  <si>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</si>
  <si>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</si>
  <si>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</si>
  <si>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</si>
  <si>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</si>
  <si>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</si>
  <si>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</si>
  <si>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</si>
  <si>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</si>
  <si>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</si>
  <si>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</si>
  <si>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</si>
  <si>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</si>
  <si>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</si>
  <si>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</si>
  <si>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</si>
  <si>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</si>
  <si>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</si>
  <si>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</si>
  <si>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</si>
  <si>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</si>
  <si>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</si>
  <si>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</si>
  <si>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</si>
  <si>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</si>
  <si>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</si>
  <si>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</si>
  <si>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</si>
  <si>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</si>
  <si>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</si>
  <si>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</si>
  <si>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</si>
  <si>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</si>
  <si>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</si>
  <si>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</si>
  <si>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</si>
  <si>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</si>
  <si>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</si>
  <si>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</si>
  <si>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</si>
  <si>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</si>
  <si>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</si>
  <si>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</si>
  <si>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</si>
  <si>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</si>
  <si>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</si>
  <si>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</si>
  <si>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</si>
  <si>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</si>
  <si>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</si>
  <si>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</si>
  <si>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</si>
  <si>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</si>
  <si>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</si>
  <si>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</si>
  <si>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</si>
  <si>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</si>
  <si>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</si>
  <si>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</si>
  <si>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</si>
  <si>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</si>
  <si>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</si>
  <si>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</si>
  <si>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</si>
  <si>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</si>
  <si>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</si>
  <si>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</si>
  <si>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</si>
  <si>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</si>
  <si>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</si>
  <si>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</si>
  <si>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</si>
  <si>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</si>
  <si>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</si>
  <si>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</si>
  <si>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</si>
  <si>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</si>
  <si>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</si>
  <si>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</si>
  <si>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</si>
  <si>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</si>
  <si>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</si>
  <si>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</si>
  <si>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</si>
  <si>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</si>
  <si>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</si>
  <si>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</si>
  <si>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</si>
  <si>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</si>
  <si>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</si>
  <si>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</si>
  <si>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</si>
  <si>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</si>
  <si>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</si>
  <si>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</si>
  <si>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</si>
  <si>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</si>
  <si>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</si>
  <si>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</si>
  <si>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</si>
  <si>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</si>
  <si>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</si>
  <si>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</si>
  <si>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</si>
  <si>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</si>
  <si>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</si>
  <si>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</si>
  <si>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</si>
  <si>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</si>
  <si>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</si>
  <si>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</si>
  <si>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</si>
  <si>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</si>
  <si>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</si>
  <si>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</si>
  <si>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</si>
  <si>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</si>
  <si>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</si>
  <si>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</si>
  <si>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</si>
  <si>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</si>
  <si>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</si>
  <si>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</si>
  <si>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</si>
  <si>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</si>
  <si>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</si>
  <si>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</si>
  <si>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</si>
  <si>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</si>
  <si>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</si>
  <si>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</si>
  <si>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</si>
  <si>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</si>
  <si>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</si>
  <si>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</si>
  <si>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</si>
  <si>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</si>
  <si>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</si>
  <si>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</si>
  <si>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</si>
  <si>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</si>
  <si>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</si>
  <si>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</si>
  <si>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</si>
  <si>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</si>
  <si>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</si>
  <si>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</si>
  <si>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</si>
  <si>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</si>
  <si>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</si>
  <si>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</si>
  <si>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</si>
  <si>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</si>
  <si>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</si>
  <si>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</si>
  <si>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</si>
  <si>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</si>
  <si>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</si>
  <si>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</si>
  <si>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</si>
  <si>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</si>
  <si>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</si>
  <si>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</si>
  <si>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</si>
  <si>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</si>
  <si>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</si>
  <si>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</si>
  <si>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</si>
  <si>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</si>
  <si>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</si>
  <si>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</si>
  <si>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</si>
  <si>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</si>
  <si>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</si>
  <si>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</si>
  <si>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</si>
  <si>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</si>
  <si>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</si>
  <si>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</si>
  <si>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</si>
  <si>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</si>
  <si>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</si>
  <si>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</si>
  <si>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</si>
  <si>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</si>
  <si>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</si>
  <si>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</si>
  <si>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</si>
  <si>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</si>
  <si>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</si>
  <si>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</si>
  <si>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</si>
  <si>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</si>
  <si>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</si>
  <si>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</si>
  <si>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</si>
  <si>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</si>
  <si>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</si>
  <si>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</si>
  <si>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</si>
  <si>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</si>
  <si>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</si>
  <si>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</si>
  <si>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</si>
  <si>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</si>
  <si>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</si>
  <si>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</si>
  <si>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</si>
  <si>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</si>
  <si>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</si>
  <si>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</si>
  <si>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</si>
  <si>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</si>
  <si>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</si>
  <si>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</si>
  <si>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</si>
  <si>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</si>
  <si>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</si>
  <si>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</si>
  <si>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</si>
  <si>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</si>
  <si>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</si>
  <si>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</si>
  <si>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</si>
  <si>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</si>
  <si>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</si>
  <si>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</si>
  <si>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</si>
  <si>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</si>
  <si>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</si>
  <si>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</si>
  <si>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</si>
  <si>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</si>
  <si>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</si>
  <si>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</si>
  <si>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</si>
  <si>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</si>
  <si>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</si>
  <si>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</si>
  <si>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</si>
  <si>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</si>
  <si>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</si>
  <si>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</si>
  <si>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</si>
  <si>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</si>
  <si>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</si>
  <si>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</si>
  <si>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</si>
  <si>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</si>
  <si>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</si>
  <si>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</si>
  <si>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</si>
  <si>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</si>
  <si>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</si>
  <si>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</si>
  <si>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</si>
  <si>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</si>
  <si>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</si>
  <si>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</si>
  <si>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</si>
  <si>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</si>
  <si>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</si>
  <si>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</si>
  <si>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Съставител: "Оптима одит" АД</t>
  </si>
  <si>
    <t>"Оптима одит" АД</t>
  </si>
  <si>
    <t xml:space="preserve">                             Съставител: "Оптима одит" АД</t>
  </si>
  <si>
    <t>КОНСОЛИДИРАН</t>
  </si>
  <si>
    <t>"ИНТЕРКАПИТАЛ ПРОПЪРТИ ДИВЕЛОПМЪНТ" АДСИЦ</t>
  </si>
  <si>
    <t>Ръководител: Величко Клингов</t>
  </si>
  <si>
    <t>Величко Клингов</t>
  </si>
  <si>
    <t>Ръководител:  Величко Клингов</t>
  </si>
  <si>
    <t>01,01,2014-30,06,2014</t>
  </si>
  <si>
    <t>Дата на съставяне: 19,08,2014 г.</t>
  </si>
  <si>
    <t xml:space="preserve">Дата  на съставяне: 19,08,2014 г.                                                                                                       </t>
  </si>
  <si>
    <t xml:space="preserve">Дата на съставяне: 19,08,2014 г.                  </t>
  </si>
  <si>
    <t>Дата на съставяне: 19.08.2014 г.</t>
  </si>
  <si>
    <t>Дата на съставяне:19.08.2014г.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</si>
</sst>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" wrapText="1"/>
      <protection locked="0"/>
    </xf>
    <xf numFmtId="0" fontId="11" fillId="0" borderId="0" xfId="44" applyFont="1" applyAlignment="1">
      <alignment horizontal="center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left"/>
      <protection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12" fillId="0" borderId="0" xfId="39" applyFont="1" applyAlignment="1" applyProtection="1">
      <alignment horizontal="center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" vertical="center" wrapText="1"/>
      <protection/>
    </xf>
    <xf numFmtId="0" fontId="11" fillId="0" borderId="24" xfId="39" applyFont="1" applyBorder="1" applyAlignment="1" applyProtection="1">
      <alignment horizontal="center" vertical="center" wrapText="1"/>
      <protection/>
    </xf>
    <xf numFmtId="0" fontId="11" fillId="0" borderId="23" xfId="39" applyFont="1" applyBorder="1" applyAlignment="1" applyProtection="1">
      <alignment horizontal="center" vertical="center" wrapText="1"/>
      <protection/>
    </xf>
    <xf numFmtId="0" fontId="11" fillId="0" borderId="25" xfId="39" applyFont="1" applyBorder="1" applyAlignment="1" applyProtection="1">
      <alignment horizontal="center" vertical="center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49" fontId="11" fillId="0" borderId="13" xfId="39" applyNumberFormat="1" applyFont="1" applyBorder="1" applyAlignment="1" applyProtection="1">
      <alignment horizontal="center" vertical="center" wrapText="1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" vertical="center" wrapText="1"/>
      <protection/>
    </xf>
    <xf numFmtId="165" fontId="11" fillId="0" borderId="0" xfId="39" applyNumberFormat="1" applyFont="1" applyBorder="1" applyAlignment="1" applyProtection="1">
      <alignment horizontal="center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4">
      <selection activeCell="G36" sqref="G3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131397743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159</v>
      </c>
    </row>
    <row r="5" spans="1:8" ht="15">
      <c r="A5" s="576" t="s">
        <v>860</v>
      </c>
      <c r="B5" s="577"/>
      <c r="C5" s="577"/>
      <c r="D5" s="577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5074</v>
      </c>
      <c r="D11" s="151">
        <v>5074</v>
      </c>
      <c r="E11" s="237" t="s">
        <v>22</v>
      </c>
      <c r="F11" s="242" t="s">
        <v>23</v>
      </c>
      <c r="G11" s="152">
        <v>6011</v>
      </c>
      <c r="H11" s="152">
        <v>6011</v>
      </c>
    </row>
    <row r="12" spans="1:8" ht="15">
      <c r="A12" s="235" t="s">
        <v>24</v>
      </c>
      <c r="B12" s="241" t="s">
        <v>25</v>
      </c>
      <c r="C12" s="151">
        <v>412</v>
      </c>
      <c r="D12" s="151">
        <v>422</v>
      </c>
      <c r="E12" s="237" t="s">
        <v>26</v>
      </c>
      <c r="F12" s="242" t="s">
        <v>27</v>
      </c>
      <c r="G12" s="153">
        <v>6011</v>
      </c>
      <c r="H12" s="153">
        <v>6011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154</v>
      </c>
      <c r="D15" s="151">
        <v>173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44</v>
      </c>
      <c r="D16" s="151">
        <v>50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7052</v>
      </c>
      <c r="D17" s="151">
        <v>7052</v>
      </c>
      <c r="E17" s="243" t="s">
        <v>46</v>
      </c>
      <c r="F17" s="245" t="s">
        <v>47</v>
      </c>
      <c r="G17" s="154">
        <f>G11+G14+G15+G16</f>
        <v>6011</v>
      </c>
      <c r="H17" s="154">
        <f>H11+H14+H15+H16</f>
        <v>6011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345</v>
      </c>
      <c r="D18" s="151">
        <v>382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13081</v>
      </c>
      <c r="D19" s="155">
        <f>SUM(D11:D18)</f>
        <v>13153</v>
      </c>
      <c r="E19" s="237" t="s">
        <v>53</v>
      </c>
      <c r="F19" s="242" t="s">
        <v>54</v>
      </c>
      <c r="G19" s="152">
        <v>7651</v>
      </c>
      <c r="H19" s="152">
        <v>7651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37922</v>
      </c>
      <c r="D20" s="151">
        <v>37986</v>
      </c>
      <c r="E20" s="237" t="s">
        <v>57</v>
      </c>
      <c r="F20" s="242" t="s">
        <v>58</v>
      </c>
      <c r="G20" s="158">
        <v>5164</v>
      </c>
      <c r="H20" s="158">
        <v>5164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</v>
      </c>
      <c r="H21" s="156">
        <f>SUM(H22:H24)</f>
        <v>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</v>
      </c>
      <c r="H22" s="152">
        <v>1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12816</v>
      </c>
      <c r="H25" s="154">
        <f>H19+H20+H21</f>
        <v>12816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-14485</v>
      </c>
      <c r="H27" s="154">
        <f>SUM(H28:H30)</f>
        <v>-9298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9822</v>
      </c>
      <c r="H28" s="152">
        <v>9822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-24307</v>
      </c>
      <c r="H29" s="316">
        <v>-19120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-1904</v>
      </c>
      <c r="H32" s="316">
        <v>-5187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-16389</v>
      </c>
      <c r="H33" s="154">
        <f>H27+H31+H32</f>
        <v>-14485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2438</v>
      </c>
      <c r="H36" s="154">
        <f>H25+H17+H33</f>
        <v>4342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3080</v>
      </c>
      <c r="H44" s="152">
        <v>3087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5379</v>
      </c>
      <c r="H47" s="152">
        <v>5867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3044</v>
      </c>
      <c r="H48" s="152">
        <v>3891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11503</v>
      </c>
      <c r="H49" s="154">
        <f>SUM(H43:H48)</f>
        <v>12845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1069</v>
      </c>
      <c r="D53" s="151">
        <v>2137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21</v>
      </c>
      <c r="D54" s="151">
        <v>21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52096</v>
      </c>
      <c r="D55" s="155">
        <f>D19+D20+D21+D27+D32+D45+D51+D53+D54</f>
        <v>53301</v>
      </c>
      <c r="E55" s="237" t="s">
        <v>172</v>
      </c>
      <c r="F55" s="261" t="s">
        <v>173</v>
      </c>
      <c r="G55" s="154">
        <f>G49+G51+G52+G53+G54</f>
        <v>11503</v>
      </c>
      <c r="H55" s="154">
        <f>H49+H51+H52+H53+H54</f>
        <v>12845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693</v>
      </c>
      <c r="D58" s="151">
        <v>676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22037</v>
      </c>
      <c r="H59" s="152">
        <v>23086</v>
      </c>
      <c r="M59" s="157"/>
    </row>
    <row r="60" spans="1:8" ht="15">
      <c r="A60" s="235" t="s">
        <v>183</v>
      </c>
      <c r="B60" s="241" t="s">
        <v>184</v>
      </c>
      <c r="C60" s="151">
        <v>318</v>
      </c>
      <c r="D60" s="151">
        <v>301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1072</v>
      </c>
      <c r="D61" s="151">
        <v>1070</v>
      </c>
      <c r="E61" s="243" t="s">
        <v>189</v>
      </c>
      <c r="F61" s="272" t="s">
        <v>190</v>
      </c>
      <c r="G61" s="154">
        <f>SUM(G62:G68)</f>
        <v>14384</v>
      </c>
      <c r="H61" s="154">
        <f>SUM(H62:H68)</f>
        <v>14202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2083</v>
      </c>
      <c r="D64" s="155">
        <f>SUM(D58:D63)</f>
        <v>2047</v>
      </c>
      <c r="E64" s="237" t="s">
        <v>200</v>
      </c>
      <c r="F64" s="242" t="s">
        <v>201</v>
      </c>
      <c r="G64" s="152">
        <v>4651</v>
      </c>
      <c r="H64" s="152">
        <v>4628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9184</v>
      </c>
      <c r="H65" s="152">
        <v>8875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78</v>
      </c>
      <c r="H66" s="152">
        <v>46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28</v>
      </c>
      <c r="H67" s="152">
        <v>29</v>
      </c>
    </row>
    <row r="68" spans="1:8" ht="15">
      <c r="A68" s="235" t="s">
        <v>211</v>
      </c>
      <c r="B68" s="241" t="s">
        <v>212</v>
      </c>
      <c r="C68" s="151">
        <v>316</v>
      </c>
      <c r="D68" s="151">
        <v>596</v>
      </c>
      <c r="E68" s="237" t="s">
        <v>213</v>
      </c>
      <c r="F68" s="242" t="s">
        <v>214</v>
      </c>
      <c r="G68" s="152">
        <v>443</v>
      </c>
      <c r="H68" s="152">
        <v>624</v>
      </c>
    </row>
    <row r="69" spans="1:8" ht="15">
      <c r="A69" s="235" t="s">
        <v>215</v>
      </c>
      <c r="B69" s="241" t="s">
        <v>216</v>
      </c>
      <c r="C69" s="151">
        <v>247</v>
      </c>
      <c r="D69" s="151">
        <v>218</v>
      </c>
      <c r="E69" s="251" t="s">
        <v>78</v>
      </c>
      <c r="F69" s="242" t="s">
        <v>217</v>
      </c>
      <c r="G69" s="152">
        <v>7648</v>
      </c>
      <c r="H69" s="152">
        <v>4884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44069</v>
      </c>
      <c r="H71" s="161">
        <f>H59+H60+H61+H69+H70</f>
        <v>42172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</v>
      </c>
      <c r="D72" s="151">
        <v>22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379</v>
      </c>
      <c r="D73" s="151">
        <v>351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603</v>
      </c>
      <c r="D74" s="151">
        <v>542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1560</v>
      </c>
      <c r="D75" s="155">
        <f>SUM(D67:D74)</f>
        <v>1729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44069</v>
      </c>
      <c r="H79" s="162">
        <f>H71+H74+H75+H76</f>
        <v>42172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</v>
      </c>
      <c r="D87" s="151">
        <v>40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125</v>
      </c>
      <c r="D89" s="151">
        <v>105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134</v>
      </c>
      <c r="D91" s="155">
        <f>SUM(D87:D90)</f>
        <v>145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2137</v>
      </c>
      <c r="D92" s="151">
        <v>2137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5914</v>
      </c>
      <c r="D93" s="155">
        <f>D64+D75+D84+D91+D92</f>
        <v>6058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58010</v>
      </c>
      <c r="D94" s="164">
        <f>D93+D55</f>
        <v>59359</v>
      </c>
      <c r="E94" s="449" t="s">
        <v>270</v>
      </c>
      <c r="F94" s="289" t="s">
        <v>271</v>
      </c>
      <c r="G94" s="165">
        <f>G36+G39+G55+G79</f>
        <v>58010</v>
      </c>
      <c r="H94" s="165">
        <f>H36+H39+H55+H79</f>
        <v>59359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0" t="s">
        <v>861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H42" sqref="H4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"ИНТЕРКАПИТАЛ ПРОПЪРТИ ДИВЕЛОПМЪНТ"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131397743</v>
      </c>
    </row>
    <row r="3" spans="1:8" ht="15">
      <c r="A3" s="467" t="s">
        <v>274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01,01,2014-30,06,2014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135</v>
      </c>
      <c r="D9" s="46">
        <v>195</v>
      </c>
      <c r="E9" s="298" t="s">
        <v>284</v>
      </c>
      <c r="F9" s="549" t="s">
        <v>285</v>
      </c>
      <c r="G9" s="550">
        <v>61</v>
      </c>
      <c r="H9" s="550">
        <v>70</v>
      </c>
    </row>
    <row r="10" spans="1:8" ht="12">
      <c r="A10" s="298" t="s">
        <v>286</v>
      </c>
      <c r="B10" s="299" t="s">
        <v>287</v>
      </c>
      <c r="C10" s="46">
        <v>230</v>
      </c>
      <c r="D10" s="46">
        <v>351</v>
      </c>
      <c r="E10" s="298" t="s">
        <v>288</v>
      </c>
      <c r="F10" s="549" t="s">
        <v>289</v>
      </c>
      <c r="G10" s="550">
        <v>68</v>
      </c>
      <c r="H10" s="550">
        <v>525</v>
      </c>
    </row>
    <row r="11" spans="1:8" ht="12">
      <c r="A11" s="298" t="s">
        <v>290</v>
      </c>
      <c r="B11" s="299" t="s">
        <v>291</v>
      </c>
      <c r="C11" s="46">
        <v>77</v>
      </c>
      <c r="D11" s="46">
        <v>95</v>
      </c>
      <c r="E11" s="300" t="s">
        <v>292</v>
      </c>
      <c r="F11" s="549" t="s">
        <v>293</v>
      </c>
      <c r="G11" s="550">
        <v>279</v>
      </c>
      <c r="H11" s="550">
        <v>316</v>
      </c>
    </row>
    <row r="12" spans="1:8" ht="12">
      <c r="A12" s="298" t="s">
        <v>294</v>
      </c>
      <c r="B12" s="299" t="s">
        <v>295</v>
      </c>
      <c r="C12" s="46">
        <v>139</v>
      </c>
      <c r="D12" s="46">
        <v>185</v>
      </c>
      <c r="E12" s="300" t="s">
        <v>78</v>
      </c>
      <c r="F12" s="549" t="s">
        <v>296</v>
      </c>
      <c r="G12" s="550">
        <v>2</v>
      </c>
      <c r="H12" s="550">
        <v>9</v>
      </c>
    </row>
    <row r="13" spans="1:18" ht="12">
      <c r="A13" s="298" t="s">
        <v>297</v>
      </c>
      <c r="B13" s="299" t="s">
        <v>298</v>
      </c>
      <c r="C13" s="46">
        <v>22</v>
      </c>
      <c r="D13" s="46">
        <v>30</v>
      </c>
      <c r="E13" s="301" t="s">
        <v>51</v>
      </c>
      <c r="F13" s="551" t="s">
        <v>299</v>
      </c>
      <c r="G13" s="548">
        <f>SUM(G9:G12)</f>
        <v>410</v>
      </c>
      <c r="H13" s="548">
        <f>SUM(H9:H12)</f>
        <v>920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84</v>
      </c>
      <c r="D14" s="46">
        <v>481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30</v>
      </c>
      <c r="D15" s="47">
        <v>24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1084</v>
      </c>
      <c r="D16" s="47">
        <v>14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9</v>
      </c>
      <c r="D17" s="48">
        <v>10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1801</v>
      </c>
      <c r="D19" s="49">
        <f>SUM(D9:D15)+D16</f>
        <v>1375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708</v>
      </c>
      <c r="D22" s="46">
        <v>1032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1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5</v>
      </c>
      <c r="D25" s="46">
        <v>164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713</v>
      </c>
      <c r="D26" s="49">
        <f>SUM(D22:D25)</f>
        <v>1197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2514</v>
      </c>
      <c r="D28" s="50">
        <f>D26+D19</f>
        <v>2572</v>
      </c>
      <c r="E28" s="127" t="s">
        <v>338</v>
      </c>
      <c r="F28" s="554" t="s">
        <v>339</v>
      </c>
      <c r="G28" s="548">
        <f>G13+G15+G24</f>
        <v>410</v>
      </c>
      <c r="H28" s="548">
        <f>H13+H15+H24</f>
        <v>920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2104</v>
      </c>
      <c r="H30" s="53">
        <f>IF((D28-H28)&gt;0,D28-H28,0)</f>
        <v>1652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>
        <v>200</v>
      </c>
      <c r="H32" s="550"/>
    </row>
    <row r="33" spans="1:18" ht="12">
      <c r="A33" s="128" t="s">
        <v>350</v>
      </c>
      <c r="B33" s="306" t="s">
        <v>351</v>
      </c>
      <c r="C33" s="49">
        <f>C28+C31+C32</f>
        <v>2514</v>
      </c>
      <c r="D33" s="49">
        <f>D28+D31+D32</f>
        <v>2572</v>
      </c>
      <c r="E33" s="127" t="s">
        <v>352</v>
      </c>
      <c r="F33" s="554" t="s">
        <v>353</v>
      </c>
      <c r="G33" s="53">
        <f>G32+G31+G28</f>
        <v>610</v>
      </c>
      <c r="H33" s="53">
        <f>H32+H31+H28</f>
        <v>920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1904</v>
      </c>
      <c r="H34" s="548">
        <f>IF((D33-H33)&gt;0,D33-H33,0)</f>
        <v>1652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1904</v>
      </c>
      <c r="H39" s="559">
        <f>IF(H34&gt;0,IF(D35+H34&lt;0,0,D35+H34),IF(D34-D35&lt;0,D35-D34,0))</f>
        <v>1652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1904</v>
      </c>
      <c r="H41" s="52">
        <f>IF(D39=0,IF(H39-H40&gt;0,H39-H40+D40,0),IF(D39-D40&lt;0,D40-D39+H40,0))</f>
        <v>1652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2514</v>
      </c>
      <c r="D42" s="53">
        <f>D33+D35+D39</f>
        <v>2572</v>
      </c>
      <c r="E42" s="128" t="s">
        <v>379</v>
      </c>
      <c r="F42" s="129" t="s">
        <v>380</v>
      </c>
      <c r="G42" s="53">
        <f>G39+G33</f>
        <v>2514</v>
      </c>
      <c r="H42" s="53">
        <f>H39+H33</f>
        <v>2572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41870</v>
      </c>
      <c r="C48" s="427" t="s">
        <v>381</v>
      </c>
      <c r="D48" s="583" t="s">
        <v>862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867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7">
      <selection activeCell="D46" sqref="D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"ИНТЕРКАПИТАЛ ПРОПЪРТИ ДИВЕЛОПМЪНТ" АДСИЦ</v>
      </c>
      <c r="C4" s="541" t="s">
        <v>2</v>
      </c>
      <c r="D4" s="541">
        <f>'справка №1-БАЛАНС'!H3</f>
        <v>131397743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01,01,2014-30,06,2014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979</v>
      </c>
      <c r="D10" s="54">
        <v>1533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-332</v>
      </c>
      <c r="D11" s="54">
        <v>-587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-117</v>
      </c>
      <c r="D13" s="54">
        <v>-732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-226</v>
      </c>
      <c r="D14" s="54">
        <v>-295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</v>
      </c>
      <c r="D17" s="54">
        <v>-9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-106</v>
      </c>
      <c r="D19" s="54">
        <v>-336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193</v>
      </c>
      <c r="D20" s="55">
        <f>SUM(D10:D19)</f>
        <v>-427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300</v>
      </c>
      <c r="D36" s="54">
        <v>240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-279</v>
      </c>
      <c r="D37" s="54">
        <v>-423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-223</v>
      </c>
      <c r="D39" s="54">
        <v>-200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-202</v>
      </c>
      <c r="D42" s="55">
        <f>SUM(D34:D41)</f>
        <v>-383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-11</v>
      </c>
      <c r="D43" s="55">
        <f>D42+D32+D20</f>
        <v>-811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145</v>
      </c>
      <c r="D44" s="132">
        <v>1002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134</v>
      </c>
      <c r="D45" s="55">
        <f>D44+D43</f>
        <v>191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>
        <v>146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134</v>
      </c>
      <c r="D47" s="56">
        <v>45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 t="s">
        <v>862</v>
      </c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780</v>
      </c>
      <c r="C52" s="589" t="s">
        <v>867</v>
      </c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"ИНТЕРКАПИТАЛ ПРОПЪРТИ ДИВЕЛОПМЪНТ"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131397743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01,01,2014-30,06,2014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6011</v>
      </c>
      <c r="D11" s="58">
        <f>'справка №1-БАЛАНС'!H19</f>
        <v>7651</v>
      </c>
      <c r="E11" s="58">
        <f>'справка №1-БАЛАНС'!H20</f>
        <v>5164</v>
      </c>
      <c r="F11" s="58">
        <f>'справка №1-БАЛАНС'!H22</f>
        <v>1</v>
      </c>
      <c r="G11" s="58">
        <f>'справка №1-БАЛАНС'!H23</f>
        <v>0</v>
      </c>
      <c r="H11" s="60"/>
      <c r="I11" s="58">
        <f>'справка №1-БАЛАНС'!H28+'справка №1-БАЛАНС'!H31</f>
        <v>9822</v>
      </c>
      <c r="J11" s="58">
        <f>'справка №1-БАЛАНС'!H29+'справка №1-БАЛАНС'!H32</f>
        <v>-24307</v>
      </c>
      <c r="K11" s="60"/>
      <c r="L11" s="344">
        <f>SUM(C11:K11)</f>
        <v>4342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6011</v>
      </c>
      <c r="D15" s="61">
        <f aca="true" t="shared" si="2" ref="D15:M15">D11+D12</f>
        <v>7651</v>
      </c>
      <c r="E15" s="61">
        <f t="shared" si="2"/>
        <v>5164</v>
      </c>
      <c r="F15" s="61">
        <f t="shared" si="2"/>
        <v>1</v>
      </c>
      <c r="G15" s="61">
        <f t="shared" si="2"/>
        <v>0</v>
      </c>
      <c r="H15" s="61">
        <f t="shared" si="2"/>
        <v>0</v>
      </c>
      <c r="I15" s="61">
        <f t="shared" si="2"/>
        <v>9822</v>
      </c>
      <c r="J15" s="61">
        <f t="shared" si="2"/>
        <v>-24307</v>
      </c>
      <c r="K15" s="61">
        <f t="shared" si="2"/>
        <v>0</v>
      </c>
      <c r="L15" s="344">
        <f t="shared" si="1"/>
        <v>4342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-1904</v>
      </c>
      <c r="K16" s="60"/>
      <c r="L16" s="344">
        <f t="shared" si="1"/>
        <v>-1904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6011</v>
      </c>
      <c r="D29" s="59">
        <f aca="true" t="shared" si="6" ref="D29:M29">D17+D20+D21+D24+D28+D27+D15+D16</f>
        <v>7651</v>
      </c>
      <c r="E29" s="59">
        <f t="shared" si="6"/>
        <v>5164</v>
      </c>
      <c r="F29" s="59">
        <f t="shared" si="6"/>
        <v>1</v>
      </c>
      <c r="G29" s="59">
        <f t="shared" si="6"/>
        <v>0</v>
      </c>
      <c r="H29" s="59">
        <f t="shared" si="6"/>
        <v>0</v>
      </c>
      <c r="I29" s="59">
        <f t="shared" si="6"/>
        <v>9822</v>
      </c>
      <c r="J29" s="59">
        <f t="shared" si="6"/>
        <v>-26211</v>
      </c>
      <c r="K29" s="59">
        <f t="shared" si="6"/>
        <v>0</v>
      </c>
      <c r="L29" s="344">
        <f t="shared" si="1"/>
        <v>2438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6011</v>
      </c>
      <c r="D32" s="59">
        <f t="shared" si="7"/>
        <v>7651</v>
      </c>
      <c r="E32" s="59">
        <f t="shared" si="7"/>
        <v>5164</v>
      </c>
      <c r="F32" s="59">
        <f t="shared" si="7"/>
        <v>1</v>
      </c>
      <c r="G32" s="59">
        <f t="shared" si="7"/>
        <v>0</v>
      </c>
      <c r="H32" s="59">
        <f t="shared" si="7"/>
        <v>0</v>
      </c>
      <c r="I32" s="59">
        <f t="shared" si="7"/>
        <v>9822</v>
      </c>
      <c r="J32" s="59">
        <f t="shared" si="7"/>
        <v>-26211</v>
      </c>
      <c r="K32" s="59">
        <f t="shared" si="7"/>
        <v>0</v>
      </c>
      <c r="L32" s="344">
        <f t="shared" si="1"/>
        <v>2438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521</v>
      </c>
      <c r="E38" s="591"/>
      <c r="F38" s="591" t="s">
        <v>862</v>
      </c>
      <c r="G38" s="591"/>
      <c r="H38" s="591"/>
      <c r="I38" s="591"/>
      <c r="J38" s="15" t="s">
        <v>854</v>
      </c>
      <c r="K38" s="15"/>
      <c r="L38" s="591" t="s">
        <v>867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383</v>
      </c>
      <c r="B2" s="608"/>
      <c r="C2" s="609" t="str">
        <f>'справка №1-БАЛАНС'!E3</f>
        <v>"ИНТЕРКАПИТАЛ ПРОПЪРТИ ДИВЕЛОПМЪНТ" АДСИЦ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131397743</v>
      </c>
      <c r="P2" s="483"/>
      <c r="Q2" s="483"/>
      <c r="R2" s="526"/>
    </row>
    <row r="3" spans="1:18" ht="15">
      <c r="A3" s="607" t="s">
        <v>5</v>
      </c>
      <c r="B3" s="608"/>
      <c r="C3" s="610" t="str">
        <f>'справка №1-БАЛАНС'!E5</f>
        <v>01,01,2014-30,06,2014</v>
      </c>
      <c r="D3" s="610"/>
      <c r="E3" s="610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11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48">
      <c r="A6" s="605"/>
      <c r="B6" s="606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5074</v>
      </c>
      <c r="E9" s="189"/>
      <c r="F9" s="189"/>
      <c r="G9" s="74">
        <f>D9+E9-F9</f>
        <v>5074</v>
      </c>
      <c r="H9" s="65"/>
      <c r="I9" s="65"/>
      <c r="J9" s="74">
        <f>G9+H9-I9</f>
        <v>5074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5074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503</v>
      </c>
      <c r="E10" s="189"/>
      <c r="F10" s="189"/>
      <c r="G10" s="74">
        <f aca="true" t="shared" si="2" ref="G10:G39">D10+E10-F10</f>
        <v>503</v>
      </c>
      <c r="H10" s="65"/>
      <c r="I10" s="65"/>
      <c r="J10" s="74">
        <f aca="true" t="shared" si="3" ref="J10:J39">G10+H10-I10</f>
        <v>503</v>
      </c>
      <c r="K10" s="65">
        <v>81</v>
      </c>
      <c r="L10" s="65">
        <v>10</v>
      </c>
      <c r="M10" s="65"/>
      <c r="N10" s="74">
        <f aca="true" t="shared" si="4" ref="N10:N39">K10+L10-M10</f>
        <v>91</v>
      </c>
      <c r="O10" s="65"/>
      <c r="P10" s="65"/>
      <c r="Q10" s="74">
        <f t="shared" si="0"/>
        <v>91</v>
      </c>
      <c r="R10" s="74">
        <f t="shared" si="1"/>
        <v>412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307</v>
      </c>
      <c r="E11" s="189">
        <v>2</v>
      </c>
      <c r="F11" s="189"/>
      <c r="G11" s="74">
        <f t="shared" si="2"/>
        <v>309</v>
      </c>
      <c r="H11" s="65"/>
      <c r="I11" s="65"/>
      <c r="J11" s="74">
        <f t="shared" si="3"/>
        <v>309</v>
      </c>
      <c r="K11" s="65">
        <v>307</v>
      </c>
      <c r="L11" s="65">
        <v>2</v>
      </c>
      <c r="M11" s="65"/>
      <c r="N11" s="74">
        <f t="shared" si="4"/>
        <v>309</v>
      </c>
      <c r="O11" s="65"/>
      <c r="P11" s="65"/>
      <c r="Q11" s="74">
        <f t="shared" si="0"/>
        <v>309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546</v>
      </c>
      <c r="E13" s="189"/>
      <c r="F13" s="189"/>
      <c r="G13" s="74">
        <f t="shared" si="2"/>
        <v>546</v>
      </c>
      <c r="H13" s="65"/>
      <c r="I13" s="65"/>
      <c r="J13" s="74">
        <f t="shared" si="3"/>
        <v>546</v>
      </c>
      <c r="K13" s="65">
        <v>373</v>
      </c>
      <c r="L13" s="65">
        <v>19</v>
      </c>
      <c r="M13" s="65"/>
      <c r="N13" s="74">
        <f t="shared" si="4"/>
        <v>392</v>
      </c>
      <c r="O13" s="65"/>
      <c r="P13" s="65"/>
      <c r="Q13" s="74">
        <f t="shared" si="0"/>
        <v>392</v>
      </c>
      <c r="R13" s="74">
        <f t="shared" si="1"/>
        <v>154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94</v>
      </c>
      <c r="E14" s="189"/>
      <c r="F14" s="189"/>
      <c r="G14" s="74">
        <f t="shared" si="2"/>
        <v>94</v>
      </c>
      <c r="H14" s="65"/>
      <c r="I14" s="65"/>
      <c r="J14" s="74">
        <f t="shared" si="3"/>
        <v>94</v>
      </c>
      <c r="K14" s="65">
        <v>44</v>
      </c>
      <c r="L14" s="65">
        <v>6</v>
      </c>
      <c r="M14" s="65"/>
      <c r="N14" s="74">
        <f t="shared" si="4"/>
        <v>50</v>
      </c>
      <c r="O14" s="65"/>
      <c r="P14" s="65"/>
      <c r="Q14" s="74">
        <f t="shared" si="0"/>
        <v>50</v>
      </c>
      <c r="R14" s="74">
        <f t="shared" si="1"/>
        <v>44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7052</v>
      </c>
      <c r="E15" s="457"/>
      <c r="F15" s="457"/>
      <c r="G15" s="74">
        <f t="shared" si="2"/>
        <v>7052</v>
      </c>
      <c r="H15" s="458"/>
      <c r="I15" s="458"/>
      <c r="J15" s="74">
        <f t="shared" si="3"/>
        <v>7052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7052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717</v>
      </c>
      <c r="E16" s="189"/>
      <c r="F16" s="189"/>
      <c r="G16" s="74">
        <f t="shared" si="2"/>
        <v>717</v>
      </c>
      <c r="H16" s="65"/>
      <c r="I16" s="65"/>
      <c r="J16" s="74">
        <f t="shared" si="3"/>
        <v>717</v>
      </c>
      <c r="K16" s="65">
        <v>335</v>
      </c>
      <c r="L16" s="65">
        <v>37</v>
      </c>
      <c r="M16" s="65"/>
      <c r="N16" s="74">
        <f t="shared" si="4"/>
        <v>372</v>
      </c>
      <c r="O16" s="65"/>
      <c r="P16" s="65"/>
      <c r="Q16" s="74">
        <f aca="true" t="shared" si="5" ref="Q16:Q25">N16+O16-P16</f>
        <v>372</v>
      </c>
      <c r="R16" s="74">
        <f aca="true" t="shared" si="6" ref="R16:R25">J16-Q16</f>
        <v>345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14293</v>
      </c>
      <c r="E17" s="194">
        <f>SUM(E9:E16)</f>
        <v>2</v>
      </c>
      <c r="F17" s="194">
        <f>SUM(F9:F16)</f>
        <v>0</v>
      </c>
      <c r="G17" s="74">
        <f t="shared" si="2"/>
        <v>14295</v>
      </c>
      <c r="H17" s="75">
        <f>SUM(H9:H16)</f>
        <v>0</v>
      </c>
      <c r="I17" s="75">
        <f>SUM(I9:I16)</f>
        <v>0</v>
      </c>
      <c r="J17" s="74">
        <f t="shared" si="3"/>
        <v>14295</v>
      </c>
      <c r="K17" s="75">
        <f>SUM(K9:K16)</f>
        <v>1140</v>
      </c>
      <c r="L17" s="75">
        <f>SUM(L9:L16)</f>
        <v>74</v>
      </c>
      <c r="M17" s="75">
        <f>SUM(M9:M16)</f>
        <v>0</v>
      </c>
      <c r="N17" s="74">
        <f t="shared" si="4"/>
        <v>1214</v>
      </c>
      <c r="O17" s="75">
        <f>SUM(O9:O16)</f>
        <v>0</v>
      </c>
      <c r="P17" s="75">
        <f>SUM(P9:P16)</f>
        <v>0</v>
      </c>
      <c r="Q17" s="74">
        <f t="shared" si="5"/>
        <v>1214</v>
      </c>
      <c r="R17" s="74">
        <f t="shared" si="6"/>
        <v>13081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37986</v>
      </c>
      <c r="E18" s="187"/>
      <c r="F18" s="187">
        <v>64</v>
      </c>
      <c r="G18" s="74">
        <f t="shared" si="2"/>
        <v>37922</v>
      </c>
      <c r="H18" s="63"/>
      <c r="I18" s="63"/>
      <c r="J18" s="74">
        <f t="shared" si="3"/>
        <v>37922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37922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54</v>
      </c>
      <c r="E22" s="189">
        <v>2</v>
      </c>
      <c r="F22" s="189"/>
      <c r="G22" s="74">
        <f t="shared" si="2"/>
        <v>56</v>
      </c>
      <c r="H22" s="65"/>
      <c r="I22" s="65"/>
      <c r="J22" s="74">
        <f t="shared" si="3"/>
        <v>56</v>
      </c>
      <c r="K22" s="65">
        <v>50</v>
      </c>
      <c r="L22" s="65">
        <v>3</v>
      </c>
      <c r="M22" s="65"/>
      <c r="N22" s="74">
        <f t="shared" si="4"/>
        <v>53</v>
      </c>
      <c r="O22" s="65"/>
      <c r="P22" s="65"/>
      <c r="Q22" s="74">
        <f t="shared" si="5"/>
        <v>53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54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56</v>
      </c>
      <c r="H25" s="66">
        <f t="shared" si="7"/>
        <v>0</v>
      </c>
      <c r="I25" s="66">
        <f t="shared" si="7"/>
        <v>0</v>
      </c>
      <c r="J25" s="67">
        <f t="shared" si="3"/>
        <v>56</v>
      </c>
      <c r="K25" s="66">
        <f t="shared" si="7"/>
        <v>50</v>
      </c>
      <c r="L25" s="66">
        <f t="shared" si="7"/>
        <v>3</v>
      </c>
      <c r="M25" s="66">
        <f t="shared" si="7"/>
        <v>0</v>
      </c>
      <c r="N25" s="67">
        <f t="shared" si="4"/>
        <v>53</v>
      </c>
      <c r="O25" s="66">
        <f t="shared" si="7"/>
        <v>0</v>
      </c>
      <c r="P25" s="66">
        <f t="shared" si="7"/>
        <v>0</v>
      </c>
      <c r="Q25" s="67">
        <f t="shared" si="5"/>
        <v>53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52333</v>
      </c>
      <c r="E40" s="438">
        <f>E17+E18+E19+E25+E38+E39</f>
        <v>4</v>
      </c>
      <c r="F40" s="438">
        <f aca="true" t="shared" si="13" ref="F40:R40">F17+F18+F19+F25+F38+F39</f>
        <v>64</v>
      </c>
      <c r="G40" s="438">
        <f t="shared" si="13"/>
        <v>52273</v>
      </c>
      <c r="H40" s="438">
        <f t="shared" si="13"/>
        <v>0</v>
      </c>
      <c r="I40" s="438">
        <f t="shared" si="13"/>
        <v>0</v>
      </c>
      <c r="J40" s="438">
        <f t="shared" si="13"/>
        <v>52273</v>
      </c>
      <c r="K40" s="438">
        <f t="shared" si="13"/>
        <v>1190</v>
      </c>
      <c r="L40" s="438">
        <f t="shared" si="13"/>
        <v>77</v>
      </c>
      <c r="M40" s="438">
        <f t="shared" si="13"/>
        <v>0</v>
      </c>
      <c r="N40" s="438">
        <f t="shared" si="13"/>
        <v>1267</v>
      </c>
      <c r="O40" s="438">
        <f t="shared" si="13"/>
        <v>0</v>
      </c>
      <c r="P40" s="438">
        <f t="shared" si="13"/>
        <v>0</v>
      </c>
      <c r="Q40" s="438">
        <f t="shared" si="13"/>
        <v>1267</v>
      </c>
      <c r="R40" s="438">
        <f t="shared" si="13"/>
        <v>51006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597"/>
      <c r="L44" s="597"/>
      <c r="M44" s="597"/>
      <c r="N44" s="597"/>
      <c r="O44" s="598" t="s">
        <v>866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C5:C6"/>
    <mergeCell ref="J5:J6"/>
    <mergeCell ref="K44:N44"/>
    <mergeCell ref="O44:R44"/>
    <mergeCell ref="Q5:Q6"/>
    <mergeCell ref="R5:R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7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"ИНТЕРКАПИТАЛ ПРОПЪРТИ ДИВЕЛОПМЪНТ" АДСИЦ</v>
      </c>
      <c r="C3" s="620"/>
      <c r="D3" s="526" t="s">
        <v>2</v>
      </c>
      <c r="E3" s="107">
        <f>'справка №1-БАЛАНС'!H3</f>
        <v>131397743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01,01,2014-30,06,2014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21</v>
      </c>
      <c r="D21" s="108"/>
      <c r="E21" s="120">
        <f t="shared" si="0"/>
        <v>21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316</v>
      </c>
      <c r="D28" s="108">
        <v>316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247</v>
      </c>
      <c r="D29" s="108">
        <v>247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15</v>
      </c>
      <c r="D33" s="105">
        <f>SUM(D34:D37)</f>
        <v>15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15</v>
      </c>
      <c r="D34" s="108">
        <v>15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982</v>
      </c>
      <c r="D38" s="105">
        <f>SUM(D39:D42)</f>
        <v>982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982</v>
      </c>
      <c r="D42" s="108">
        <v>982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1560</v>
      </c>
      <c r="D43" s="104">
        <f>D24+D28+D29+D31+D30+D32+D33+D38</f>
        <v>1560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1581</v>
      </c>
      <c r="D44" s="103">
        <f>D43+D21+D19+D9</f>
        <v>1560</v>
      </c>
      <c r="E44" s="118">
        <f>E43+E21+E19+E9</f>
        <v>21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3080</v>
      </c>
      <c r="D56" s="103">
        <f>D57+D59</f>
        <v>0</v>
      </c>
      <c r="E56" s="119">
        <f t="shared" si="1"/>
        <v>3080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>
        <v>3080</v>
      </c>
      <c r="D57" s="108"/>
      <c r="E57" s="119">
        <f t="shared" si="1"/>
        <v>3080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>
        <v>5379</v>
      </c>
      <c r="D63" s="108"/>
      <c r="E63" s="119">
        <f t="shared" si="1"/>
        <v>5379</v>
      </c>
      <c r="F63" s="110"/>
    </row>
    <row r="64" spans="1:6" ht="12">
      <c r="A64" s="396" t="s">
        <v>706</v>
      </c>
      <c r="B64" s="397" t="s">
        <v>707</v>
      </c>
      <c r="C64" s="108">
        <v>3044</v>
      </c>
      <c r="D64" s="108"/>
      <c r="E64" s="119">
        <f t="shared" si="1"/>
        <v>3044</v>
      </c>
      <c r="F64" s="110"/>
    </row>
    <row r="65" spans="1:6" ht="12">
      <c r="A65" s="396" t="s">
        <v>708</v>
      </c>
      <c r="B65" s="397" t="s">
        <v>709</v>
      </c>
      <c r="C65" s="109">
        <v>1215</v>
      </c>
      <c r="D65" s="109"/>
      <c r="E65" s="119">
        <f t="shared" si="1"/>
        <v>1215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11503</v>
      </c>
      <c r="D66" s="103">
        <f>D52+D56+D61+D62+D63+D64</f>
        <v>0</v>
      </c>
      <c r="E66" s="119">
        <f t="shared" si="1"/>
        <v>11503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21304</v>
      </c>
      <c r="D75" s="103">
        <f>D76+D78</f>
        <v>21304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>
        <v>21304</v>
      </c>
      <c r="D76" s="108">
        <v>21304</v>
      </c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733</v>
      </c>
      <c r="D80" s="103">
        <f>SUM(D81:D84)</f>
        <v>733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>
        <v>733</v>
      </c>
      <c r="D82" s="108">
        <v>733</v>
      </c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14384</v>
      </c>
      <c r="D85" s="104">
        <f>SUM(D86:D90)+D94</f>
        <v>14384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4651</v>
      </c>
      <c r="D87" s="108">
        <v>4651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9184</v>
      </c>
      <c r="D88" s="108">
        <v>9184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78</v>
      </c>
      <c r="D89" s="108">
        <v>78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443</v>
      </c>
      <c r="D90" s="103">
        <f>SUM(D91:D93)</f>
        <v>443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390</v>
      </c>
      <c r="D92" s="108">
        <v>390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53</v>
      </c>
      <c r="D93" s="108">
        <v>53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28</v>
      </c>
      <c r="D94" s="108">
        <v>28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7648</v>
      </c>
      <c r="D95" s="108">
        <v>7648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44069</v>
      </c>
      <c r="D96" s="104">
        <f>D85+D80+D75+D71+D95</f>
        <v>44069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55572</v>
      </c>
      <c r="D97" s="104">
        <f>D96+D68+D66</f>
        <v>44069</v>
      </c>
      <c r="E97" s="104">
        <f>E96+E68+E66</f>
        <v>11503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874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866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31496062992125984" footer="0.2755905511811024"/>
  <pageSetup horizontalDpi="300" verticalDpi="300" orientation="portrait" paperSize="9" scale="5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"ИНТЕРКАПИТАЛ ПРОПЪРТИ ДИВЕЛОПМЪНТ"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131397743</v>
      </c>
    </row>
    <row r="5" spans="1:9" ht="15">
      <c r="A5" s="501" t="s">
        <v>5</v>
      </c>
      <c r="B5" s="622" t="str">
        <f>'справка №1-БАЛАНС'!E5</f>
        <v>01,01,2014-30,06,2014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818</v>
      </c>
      <c r="E30" s="623" t="s">
        <v>862</v>
      </c>
      <c r="F30" s="623"/>
      <c r="G30" s="623"/>
      <c r="H30" s="420" t="s">
        <v>780</v>
      </c>
      <c r="I30" s="623" t="s">
        <v>867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"ИНТЕРКАПИТАЛ ПРОПЪРТИ ДИВЕЛОПМЪНТ" АДСИЦ</v>
      </c>
      <c r="C5" s="628"/>
      <c r="D5" s="628"/>
      <c r="E5" s="570" t="s">
        <v>2</v>
      </c>
      <c r="F5" s="451">
        <f>'справка №1-БАЛАНС'!H3</f>
        <v>131397743</v>
      </c>
    </row>
    <row r="6" spans="1:13" ht="15" customHeight="1">
      <c r="A6" s="27" t="s">
        <v>821</v>
      </c>
      <c r="B6" s="629" t="str">
        <f>'справка №1-БАЛАНС'!E5</f>
        <v>01,01,2014-30,06,2014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0" t="s">
        <v>861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2014-08-20T07:27:55Z</cp:lastPrinted>
  <dcterms:created xsi:type="dcterms:W3CDTF">2000-06-29T12:02:40Z</dcterms:created>
  <dcterms:modified xsi:type="dcterms:W3CDTF">2014-09-01T13:26:55Z</dcterms:modified>
  <cp:category/>
  <cp:version/>
  <cp:contentType/>
  <cp:contentStatus/>
</cp:coreProperties>
</file>